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oyscouts-my.sharepoint.com/personal/le78252_scouting_org/Documents/"/>
    </mc:Choice>
  </mc:AlternateContent>
  <xr:revisionPtr revIDLastSave="16" documentId="8_{DA49389A-DB06-4E82-8E2A-D628B8991715}" xr6:coauthVersionLast="47" xr6:coauthVersionMax="47" xr10:uidLastSave="{D310FC00-8653-4217-A6CF-FA799978AF6D}"/>
  <bookViews>
    <workbookView xWindow="28680" yWindow="-120" windowWidth="29040" windowHeight="15840" xr2:uid="{B4F588C5-4633-4405-997E-B4AF93EAA6D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3" i="2"/>
  <c r="E7" i="2"/>
  <c r="H7" i="2" s="1"/>
  <c r="I7" i="2" s="1"/>
  <c r="N7" i="2" s="1"/>
  <c r="E4" i="2"/>
  <c r="H4" i="2" s="1"/>
  <c r="I4" i="2" s="1"/>
  <c r="N4" i="2" s="1"/>
  <c r="E2" i="2"/>
  <c r="E5" i="2"/>
  <c r="D2" i="2"/>
  <c r="F2" i="2" s="1"/>
  <c r="K2" i="2" s="1"/>
  <c r="D4" i="2"/>
  <c r="F4" i="2" s="1"/>
  <c r="K4" i="2" s="1"/>
  <c r="D7" i="2"/>
  <c r="F7" i="2" s="1"/>
  <c r="K7" i="2" s="1"/>
  <c r="D3" i="2"/>
  <c r="F3" i="2" s="1"/>
  <c r="K3" i="2" s="1"/>
  <c r="D6" i="2"/>
  <c r="F6" i="2" s="1"/>
  <c r="K6" i="2" s="1"/>
  <c r="D5" i="2"/>
  <c r="F5" i="2" s="1"/>
  <c r="K5" i="2" s="1"/>
  <c r="G2" i="2"/>
  <c r="L2" i="2" s="1"/>
  <c r="G4" i="2"/>
  <c r="L4" i="2" s="1"/>
  <c r="G7" i="2"/>
  <c r="L7" i="2" s="1"/>
  <c r="G3" i="2"/>
  <c r="L3" i="2" s="1"/>
  <c r="G6" i="2"/>
  <c r="L6" i="2" s="1"/>
  <c r="G5" i="2"/>
  <c r="L5" i="2" s="1"/>
  <c r="H5" i="2" l="1"/>
  <c r="I5" i="2" s="1"/>
  <c r="N5" i="2" s="1"/>
  <c r="H2" i="2"/>
  <c r="I2" i="2" s="1"/>
  <c r="N2" i="2" s="1"/>
  <c r="H6" i="2"/>
  <c r="I6" i="2" s="1"/>
  <c r="N6" i="2" s="1"/>
  <c r="M7" i="2"/>
  <c r="M4" i="2"/>
  <c r="M2" i="2"/>
  <c r="H3" i="2"/>
  <c r="I3" i="2" s="1"/>
  <c r="N3" i="2" s="1"/>
  <c r="M5" i="2"/>
  <c r="M6" i="2"/>
  <c r="M3" i="2"/>
</calcChain>
</file>

<file path=xl/sharedStrings.xml><?xml version="1.0" encoding="utf-8"?>
<sst xmlns="http://schemas.openxmlformats.org/spreadsheetml/2006/main" count="20" uniqueCount="20">
  <si>
    <t>Airport</t>
  </si>
  <si>
    <t>Flight Cost</t>
  </si>
  <si>
    <t>Flight time</t>
  </si>
  <si>
    <t>Drivetime to Summit</t>
  </si>
  <si>
    <t>Bus Drivetime</t>
  </si>
  <si>
    <t>Bus Cost</t>
  </si>
  <si>
    <t>DCA</t>
  </si>
  <si>
    <t>Flight Cost Group</t>
  </si>
  <si>
    <t>Bus Cost per person</t>
  </si>
  <si>
    <t>Hotel cost per person</t>
  </si>
  <si>
    <t>CLT</t>
  </si>
  <si>
    <t>Total Cost per person</t>
  </si>
  <si>
    <t>PIT</t>
  </si>
  <si>
    <t>CRW</t>
  </si>
  <si>
    <t>CMH</t>
  </si>
  <si>
    <t>CVG</t>
  </si>
  <si>
    <t>Hotel Cost group</t>
  </si>
  <si>
    <t>total fee per participant plus travel</t>
  </si>
  <si>
    <t>Total Travel Cost</t>
  </si>
  <si>
    <t>Total Cost Plus Jambo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</si>
</sst>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Fill="1"/>
  </cellXfs>
  <cellStyles count="2">
    <cellStyle name="Currency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34" formatCode="_(&quot;$&quot;* #,##0.00_);_(&quot;$&quot;* \(#,##0.00\);_(&quot;$&quot;* &quot;-&quot;??_);_(@_)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53BC51-3D31-4B4A-9DFF-9E4CE7AB428D}" name="Table1" displayName="Table1" ref="A1:N7" totalsRowShown="0" dataDxfId="3" dataCellStyle="Currency">
  <autoFilter ref="A1:N7" xr:uid="{7953BC51-3D31-4B4A-9DFF-9E4CE7AB428D}"/>
  <sortState xmlns:xlrd2="http://schemas.microsoft.com/office/spreadsheetml/2017/richdata2" ref="A2:M7">
    <sortCondition ref="M1:M7"/>
  </sortState>
  <tableColumns count="14">
    <tableColumn id="1" xr3:uid="{1E395AE3-19F3-4200-A74A-DBA0C15E8B58}" name="Airport"/>
    <tableColumn id="2" xr3:uid="{B63ED8D4-E3CF-41EF-96F4-209FE1ABA9E3}" name="Flight time" dataDxfId="13"/>
    <tableColumn id="3" xr3:uid="{A4387876-476E-45CF-8082-89683E46E927}" name="Drivetime to Summit" dataDxfId="12"/>
    <tableColumn id="4" xr3:uid="{27BF70F5-B5B4-4451-A4DA-1C2786273104}" name="Bus Drivetime" dataDxfId="11">
      <calculatedColumnFormula>C2*4</calculatedColumnFormula>
    </tableColumn>
    <tableColumn id="5" xr3:uid="{A8EC77BA-D584-4BAB-8CCB-B2C528999EDD}" name="Flight Cost Group" dataDxfId="10">
      <calculatedColumnFormula>J2*20</calculatedColumnFormula>
    </tableColumn>
    <tableColumn id="6" xr3:uid="{0DCB3BB8-6E07-4D13-A576-9EDC34E0E427}" name="Bus Cost" dataDxfId="9" dataCellStyle="Currency">
      <calculatedColumnFormula>D2*150</calculatedColumnFormula>
    </tableColumn>
    <tableColumn id="7" xr3:uid="{533813B4-CD09-4FC4-8F1D-5063C3D39528}" name="Hotel Cost group" dataDxfId="8" dataCellStyle="Currency"/>
    <tableColumn id="12" xr3:uid="{07FFCDBC-44FD-40AB-94B4-ED1484E78976}" name="Total Travel Cost" dataDxfId="2" dataCellStyle="Currency">
      <calculatedColumnFormula>SUM(Table1[[#This Row],[Flight Cost Group]:[Hotel Cost group]])</calculatedColumnFormula>
    </tableColumn>
    <tableColumn id="14" xr3:uid="{C9235AA6-FB17-43D9-AFAD-46BB1548D6DB}" name="Total Cost Plus Jambo Fee" dataDxfId="1" dataCellStyle="Currency">
      <calculatedColumnFormula>Table1[[#This Row],[Total Travel Cost]]+31200</calculatedColumnFormula>
    </tableColumn>
    <tableColumn id="8" xr3:uid="{CB3A3A22-A3D1-45F1-A95D-70D71937D423}" name="Flight Cost" dataDxfId="7" dataCellStyle="Currency"/>
    <tableColumn id="9" xr3:uid="{F5D2BBD1-3E91-43A0-BD13-B400285DDAFB}" name="Bus Cost per person" dataDxfId="6">
      <calculatedColumnFormula>F2/20</calculatedColumnFormula>
    </tableColumn>
    <tableColumn id="10" xr3:uid="{070E10DE-4115-4329-896E-06BD24E8E974}" name="Hotel cost per person" dataDxfId="5" dataCellStyle="Currency">
      <calculatedColumnFormula>G2/20</calculatedColumnFormula>
    </tableColumn>
    <tableColumn id="11" xr3:uid="{0F50BEF8-3CD3-4E98-BF6D-E4C64C85903D}" name="Total Cost per person" dataDxfId="4">
      <calculatedColumnFormula>SUM(J2,K2,L2)</calculatedColumnFormula>
    </tableColumn>
    <tableColumn id="13" xr3:uid="{B1FDECE3-978C-436F-9750-E4789629B581}" name="total fee per participant plus travel" dataDxfId="0" dataCellStyle="Currency">
      <calculatedColumnFormula>Table1[[#This Row],[Total Cost Plus Jambo Fee]]/20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E667B-3C53-4C79-AAFF-6C726255D9FE}">
  <dimension ref="A1:Q7"/>
  <sheetViews>
    <sheetView tabSelected="1" workbookViewId="0">
      <selection activeCell="Q13" sqref="Q13"/>
    </sheetView>
  </sheetViews>
  <sheetFormatPr defaultRowHeight="14.4" x14ac:dyDescent="0.3"/>
  <cols>
    <col min="1" max="1" width="8.77734375" customWidth="1"/>
    <col min="2" max="2" width="11.77734375" customWidth="1"/>
    <col min="3" max="3" width="20" customWidth="1"/>
    <col min="4" max="4" width="14.5546875" customWidth="1"/>
    <col min="5" max="5" width="17.5546875" customWidth="1"/>
    <col min="6" max="6" width="10.33203125" customWidth="1"/>
    <col min="7" max="9" width="17" customWidth="1"/>
    <col min="10" max="10" width="11.77734375" customWidth="1"/>
    <col min="11" max="11" width="19.88671875" customWidth="1"/>
    <col min="12" max="13" width="21" customWidth="1"/>
    <col min="14" max="14" width="10.21875" bestFit="1" customWidth="1"/>
  </cols>
  <sheetData>
    <row r="1" spans="1:17" ht="28.8" x14ac:dyDescent="0.3">
      <c r="A1" t="s">
        <v>0</v>
      </c>
      <c r="B1" t="s">
        <v>2</v>
      </c>
      <c r="C1" t="s">
        <v>3</v>
      </c>
      <c r="D1" t="s">
        <v>4</v>
      </c>
      <c r="E1" t="s">
        <v>7</v>
      </c>
      <c r="F1" t="s">
        <v>5</v>
      </c>
      <c r="G1" s="4" t="s">
        <v>16</v>
      </c>
      <c r="H1" s="4" t="s">
        <v>18</v>
      </c>
      <c r="I1" s="4" t="s">
        <v>19</v>
      </c>
      <c r="J1" t="s">
        <v>1</v>
      </c>
      <c r="K1" t="s">
        <v>8</v>
      </c>
      <c r="L1" t="s">
        <v>9</v>
      </c>
      <c r="M1" t="s">
        <v>11</v>
      </c>
      <c r="N1" t="s">
        <v>17</v>
      </c>
      <c r="O1" s="6"/>
      <c r="P1" s="6"/>
      <c r="Q1" s="6"/>
    </row>
    <row r="2" spans="1:17" x14ac:dyDescent="0.3">
      <c r="A2" t="s">
        <v>15</v>
      </c>
      <c r="B2" s="1">
        <v>24.75</v>
      </c>
      <c r="C2" s="1">
        <v>4.25</v>
      </c>
      <c r="D2" s="1">
        <f>C2*4</f>
        <v>17</v>
      </c>
      <c r="E2" s="3">
        <f>J2*20</f>
        <v>15340</v>
      </c>
      <c r="F2" s="2">
        <f>D2*150</f>
        <v>2550</v>
      </c>
      <c r="G2" s="2">
        <f>133*3*7</f>
        <v>2793</v>
      </c>
      <c r="H2" s="2">
        <f>SUM(Table1[[#This Row],[Flight Cost Group]:[Hotel Cost group]])</f>
        <v>20683</v>
      </c>
      <c r="I2" s="2">
        <f>Table1[[#This Row],[Total Travel Cost]]+31200</f>
        <v>51883</v>
      </c>
      <c r="J2" s="2">
        <v>767</v>
      </c>
      <c r="K2" s="3">
        <f>F2/20</f>
        <v>127.5</v>
      </c>
      <c r="L2" s="2">
        <f>G2/20</f>
        <v>139.65</v>
      </c>
      <c r="M2" s="3">
        <f>SUM(J2,K2,L2)</f>
        <v>1034.1500000000001</v>
      </c>
      <c r="N2" s="2">
        <f>Table1[[#This Row],[Total Cost Plus Jambo Fee]]/20</f>
        <v>2594.15</v>
      </c>
    </row>
    <row r="3" spans="1:17" x14ac:dyDescent="0.3">
      <c r="A3" t="s">
        <v>12</v>
      </c>
      <c r="B3" s="1">
        <v>19.75</v>
      </c>
      <c r="C3" s="1">
        <v>3.5</v>
      </c>
      <c r="D3" s="1">
        <f>C3*4</f>
        <v>14</v>
      </c>
      <c r="E3" s="3">
        <f>J3*20</f>
        <v>17540</v>
      </c>
      <c r="F3" s="2">
        <f>D3*150</f>
        <v>2100</v>
      </c>
      <c r="G3" s="2">
        <f>(96*3)*7</f>
        <v>2016</v>
      </c>
      <c r="H3" s="2">
        <f>SUM(Table1[[#This Row],[Flight Cost Group]:[Hotel Cost group]])</f>
        <v>21656</v>
      </c>
      <c r="I3" s="2">
        <f>Table1[[#This Row],[Total Travel Cost]]+31200</f>
        <v>52856</v>
      </c>
      <c r="J3" s="2">
        <v>877</v>
      </c>
      <c r="K3" s="3">
        <f>F3/20</f>
        <v>105</v>
      </c>
      <c r="L3" s="2">
        <f>G3/20</f>
        <v>100.8</v>
      </c>
      <c r="M3" s="3">
        <f>SUM(J3,K3,L3)</f>
        <v>1082.8</v>
      </c>
      <c r="N3" s="2">
        <f>Table1[[#This Row],[Total Cost Plus Jambo Fee]]/20</f>
        <v>2642.8</v>
      </c>
    </row>
    <row r="4" spans="1:17" x14ac:dyDescent="0.3">
      <c r="A4" t="s">
        <v>14</v>
      </c>
      <c r="B4" s="1">
        <v>29</v>
      </c>
      <c r="C4" s="1">
        <v>3.5</v>
      </c>
      <c r="D4" s="1">
        <f>C4*4</f>
        <v>14</v>
      </c>
      <c r="E4" s="3">
        <f>J4*20</f>
        <v>18220</v>
      </c>
      <c r="F4" s="2">
        <f>D4*150</f>
        <v>2100</v>
      </c>
      <c r="G4" s="2">
        <f>(115.1*3)*7</f>
        <v>2417.0999999999995</v>
      </c>
      <c r="H4" s="2">
        <f>SUM(Table1[[#This Row],[Flight Cost Group]:[Hotel Cost group]])</f>
        <v>22737.1</v>
      </c>
      <c r="I4" s="2">
        <f>Table1[[#This Row],[Total Travel Cost]]+31200</f>
        <v>53937.1</v>
      </c>
      <c r="J4" s="2">
        <v>911</v>
      </c>
      <c r="K4" s="3">
        <f>F4/20</f>
        <v>105</v>
      </c>
      <c r="L4" s="2">
        <f>G4/20</f>
        <v>120.85499999999998</v>
      </c>
      <c r="M4" s="3">
        <f>SUM(J4,K4,L4)</f>
        <v>1136.855</v>
      </c>
      <c r="N4" s="2">
        <f>Table1[[#This Row],[Total Cost Plus Jambo Fee]]/20</f>
        <v>2696.855</v>
      </c>
    </row>
    <row r="5" spans="1:17" x14ac:dyDescent="0.3">
      <c r="A5" t="s">
        <v>6</v>
      </c>
      <c r="B5" s="1">
        <v>20.75</v>
      </c>
      <c r="C5" s="5">
        <v>5</v>
      </c>
      <c r="D5" s="1">
        <f>C5*4</f>
        <v>20</v>
      </c>
      <c r="E5" s="3">
        <f>J5*20</f>
        <v>17140</v>
      </c>
      <c r="F5" s="2">
        <f>D5*150</f>
        <v>3000</v>
      </c>
      <c r="G5" s="2">
        <f>(153.13*3)*7</f>
        <v>3215.73</v>
      </c>
      <c r="H5" s="2">
        <f>SUM(Table1[[#This Row],[Flight Cost Group]:[Hotel Cost group]])</f>
        <v>23355.73</v>
      </c>
      <c r="I5" s="2">
        <f>Table1[[#This Row],[Total Travel Cost]]+31200</f>
        <v>54555.729999999996</v>
      </c>
      <c r="J5" s="2">
        <v>857</v>
      </c>
      <c r="K5" s="3">
        <f>F5/20</f>
        <v>150</v>
      </c>
      <c r="L5" s="2">
        <f>G5/20</f>
        <v>160.78649999999999</v>
      </c>
      <c r="M5" s="3">
        <f>SUM(J5,K5,L5)</f>
        <v>1167.7864999999999</v>
      </c>
      <c r="N5" s="2">
        <f>Table1[[#This Row],[Total Cost Plus Jambo Fee]]/20</f>
        <v>2727.7864999999997</v>
      </c>
    </row>
    <row r="6" spans="1:17" x14ac:dyDescent="0.3">
      <c r="A6" t="s">
        <v>10</v>
      </c>
      <c r="B6" s="1">
        <v>22.5</v>
      </c>
      <c r="C6">
        <v>3.5</v>
      </c>
      <c r="D6" s="1">
        <f>C6*4</f>
        <v>14</v>
      </c>
      <c r="E6" s="3">
        <f>J6*20</f>
        <v>20400</v>
      </c>
      <c r="F6" s="2">
        <f>D6*150</f>
        <v>2100</v>
      </c>
      <c r="G6" s="2">
        <f>(99*3)*7</f>
        <v>2079</v>
      </c>
      <c r="H6" s="2">
        <f>SUM(Table1[[#This Row],[Flight Cost Group]:[Hotel Cost group]])</f>
        <v>24579</v>
      </c>
      <c r="I6" s="2">
        <f>Table1[[#This Row],[Total Travel Cost]]+31200</f>
        <v>55779</v>
      </c>
      <c r="J6" s="2">
        <v>1020</v>
      </c>
      <c r="K6" s="3">
        <f>F6/20</f>
        <v>105</v>
      </c>
      <c r="L6" s="2">
        <f>G6/20</f>
        <v>103.95</v>
      </c>
      <c r="M6" s="3">
        <f>SUM(J6,K6,L6)</f>
        <v>1228.95</v>
      </c>
      <c r="N6" s="2">
        <f>Table1[[#This Row],[Total Cost Plus Jambo Fee]]/20</f>
        <v>2788.95</v>
      </c>
    </row>
    <row r="7" spans="1:17" x14ac:dyDescent="0.3">
      <c r="A7" t="s">
        <v>13</v>
      </c>
      <c r="B7" s="1">
        <v>29.75</v>
      </c>
      <c r="C7" s="1">
        <v>1</v>
      </c>
      <c r="D7" s="1">
        <f>C7*4</f>
        <v>4</v>
      </c>
      <c r="E7" s="3">
        <f>J7*20</f>
        <v>28880</v>
      </c>
      <c r="F7" s="2">
        <f>D7*150</f>
        <v>600</v>
      </c>
      <c r="G7" s="2">
        <f>(146.17*3)*7</f>
        <v>3069.5699999999997</v>
      </c>
      <c r="H7" s="2">
        <f>SUM(Table1[[#This Row],[Flight Cost Group]:[Hotel Cost group]])</f>
        <v>32549.57</v>
      </c>
      <c r="I7" s="2">
        <f>Table1[[#This Row],[Total Travel Cost]]+31200</f>
        <v>63749.57</v>
      </c>
      <c r="J7" s="2">
        <v>1444</v>
      </c>
      <c r="K7" s="3">
        <f>F7/20</f>
        <v>30</v>
      </c>
      <c r="L7" s="2">
        <f>G7/20</f>
        <v>153.4785</v>
      </c>
      <c r="M7" s="3">
        <f>SUM(J7,K7,L7)</f>
        <v>1627.4784999999999</v>
      </c>
      <c r="N7" s="2">
        <f>Table1[[#This Row],[Total Cost Plus Jambo Fee]]/20</f>
        <v>3187.4785000000002</v>
      </c>
    </row>
  </sheetData>
  <conditionalFormatting sqref="E2:E7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:I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K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:L7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:I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:N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fd9008a0-7846-4989-a4c5-77cfad3f7e4e}" enabled="0" method="" siteId="{fd9008a0-7846-4989-a4c5-77cfad3f7e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Schafer</dc:creator>
  <cp:lastModifiedBy>Leo Schafer</cp:lastModifiedBy>
  <dcterms:created xsi:type="dcterms:W3CDTF">2025-03-13T17:42:57Z</dcterms:created>
  <dcterms:modified xsi:type="dcterms:W3CDTF">2025-03-20T19:55:34Z</dcterms:modified>
</cp:coreProperties>
</file>